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75" activeTab="0"/>
  </bookViews>
  <sheets>
    <sheet name="днз 83" sheetId="1" r:id="rId1"/>
  </sheets>
  <definedNames/>
  <calcPr fullCalcOnLoad="1"/>
</workbook>
</file>

<file path=xl/sharedStrings.xml><?xml version="1.0" encoding="utf-8"?>
<sst xmlns="http://schemas.openxmlformats.org/spreadsheetml/2006/main" count="278" uniqueCount="168">
  <si>
    <t xml:space="preserve">  Фінансовий звіт про використання коштів загального фонду  згідно</t>
  </si>
  <si>
    <t>кошторисних призначень на 2019 рік по</t>
  </si>
  <si>
    <t>дошкільному навчальному закладу №83 "Лісова казка"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</si>
  <si>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</si>
  <si>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</si>
  <si>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</si>
  <si>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</si>
  <si>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</si>
  <si>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</si>
  <si>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</si>
  <si>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</si>
  <si>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</si>
  <si>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</si>
  <si>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</si>
  <si>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</si>
  <si>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</si>
  <si>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</si>
  <si>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2019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</si>
  <si>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</si>
  <si>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</si>
  <si>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</si>
  <si>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</si>
  <si>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</si>
  <si>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</si>
  <si>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</si>
  <si>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</si>
  <si>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</si>
  <si>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</si>
  <si>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</si>
  <si>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</si>
  <si>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</si>
  <si>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</si>
  <si>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</si>
  <si>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</si>
  <si>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</si>
  <si>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</si>
  <si>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</si>
  <si>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</si>
  <si>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</si>
  <si>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</si>
  <si>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</si>
  <si>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</si>
  <si>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</si>
  <si>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</si>
  <si>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</si>
  <si>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</si>
  <si>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</si>
  <si>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</si>
  <si>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</si>
  <si>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</si>
  <si>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</si>
  <si>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</si>
  <si>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</si>
  <si>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</si>
  <si>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</si>
  <si>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</si>
  <si>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</si>
  <si>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</si>
  <si>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</si>
  <si>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</si>
  <si>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</si>
  <si>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</si>
  <si>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</si>
  <si>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</si>
  <si>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</si>
  <si>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</si>
  <si>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</si>
  <si>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</si>
  <si>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</si>
  <si>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</si>
  <si>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</si>
  <si>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</si>
  <si>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</si>
  <si>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</si>
  <si>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</si>
  <si>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</si>
  <si>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</si>
  <si>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</si>
  <si>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</si>
  <si>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</si>
  <si>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</si>
  <si>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</si>
  <si>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</si>
  <si>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</si>
  <si>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</si>
  <si>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2019рік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</si>
  <si>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</si>
  <si>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</si>
  <si>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</si>
  <si>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</si>
  <si>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</si>
  <si>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</si>
  <si>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</si>
  <si>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</si>
  <si>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</si>
  <si>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</si>
  <si>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</si>
  <si>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</si>
  <si>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2019 рік</t>
  </si>
  <si>
    <t xml:space="preserve">Фінансовий звіт про використання інших коштів спеціального фонду (бюджет розвитку)згідно кошторисних призначень  за 2019 рік </t>
  </si>
  <si>
    <t xml:space="preserve"> профінансовано та використано за 2019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</si>
  <si>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01.01.2019 по 31.12.2019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</si>
  <si>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</si>
  <si>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</si>
  <si>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</si>
  <si>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</si>
  <si>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</si>
  <si>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</si>
  <si>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</si>
  <si>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</si>
  <si>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</si>
  <si>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01.01.2019р.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</si>
  <si>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</si>
  <si>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</si>
  <si>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</si>
  <si>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</si>
  <si>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</si>
  <si>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</si>
  <si>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</si>
  <si>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</si>
  <si>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</si>
  <si>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</si>
  <si>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</si>
  <si>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</si>
  <si>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</si>
  <si>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</si>
  <si>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</si>
  <si>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</si>
  <si>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</si>
  <si>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</si>
  <si>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</si>
  <si>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</si>
  <si>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</si>
  <si>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</si>
  <si>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</si>
  <si>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</si>
  <si>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</si>
  <si>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</si>
  <si>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</si>
  <si>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01.01.20р.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</si>
  <si>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2019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</si>
  <si>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</si>
  <si>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</si>
  <si>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</si>
  <si>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</si>
  <si>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</si>
  <si>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</si>
  <si>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</si>
  <si>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</si>
  <si>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</si>
  <si>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</si>
  <si>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</si>
  <si>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</si>
  <si>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</si>
  <si>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</si>
  <si>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Меблі різні</t>
  </si>
  <si>
    <t>Будівельні матеріали</t>
  </si>
  <si>
    <t>Побутова техніка</t>
  </si>
  <si>
    <t>М'який інвентар</t>
  </si>
  <si>
    <t>Іграшки</t>
  </si>
  <si>
    <t>Література</t>
  </si>
  <si>
    <t>Демонстраційний матеріал</t>
  </si>
  <si>
    <t>Дошка магнітна</t>
  </si>
  <si>
    <t>Модулі різні</t>
  </si>
  <si>
    <t>Стенди різні</t>
  </si>
  <si>
    <t>Бідіборт</t>
  </si>
  <si>
    <t>Канцелярські товари</t>
  </si>
  <si>
    <t>Господарчі товари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</si>
</sst>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17" borderId="0" applyNumberFormat="0" applyBorder="0" applyAlignment="0" applyProtection="0"/>
    <xf numFmtId="0" fontId="20" fillId="27" borderId="0" applyNumberFormat="0" applyBorder="0" applyAlignment="0" applyProtection="0"/>
    <xf numFmtId="0" fontId="0" fillId="19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0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39" borderId="0" applyNumberFormat="0" applyBorder="0" applyAlignment="0" applyProtection="0"/>
    <xf numFmtId="0" fontId="20" fillId="40" borderId="0" applyNumberFormat="0" applyBorder="0" applyAlignment="0" applyProtection="0"/>
    <xf numFmtId="0" fontId="0" fillId="29" borderId="0" applyNumberFormat="0" applyBorder="0" applyAlignment="0" applyProtection="0"/>
    <xf numFmtId="0" fontId="20" fillId="41" borderId="0" applyNumberFormat="0" applyBorder="0" applyAlignment="0" applyProtection="0"/>
    <xf numFmtId="0" fontId="0" fillId="31" borderId="0" applyNumberFormat="0" applyBorder="0" applyAlignment="0" applyProtection="0"/>
    <xf numFmtId="0" fontId="20" fillId="42" borderId="0" applyNumberFormat="0" applyBorder="0" applyAlignment="0" applyProtection="0"/>
    <xf numFmtId="0" fontId="0" fillId="43" borderId="0" applyNumberFormat="0" applyBorder="0" applyAlignment="0" applyProtection="0"/>
    <xf numFmtId="0" fontId="21" fillId="44" borderId="1" applyNumberFormat="0" applyAlignment="0" applyProtection="0"/>
    <xf numFmtId="0" fontId="1" fillId="13" borderId="2" applyNumberFormat="0" applyAlignment="0" applyProtection="0"/>
    <xf numFmtId="0" fontId="22" fillId="45" borderId="3" applyNumberFormat="0" applyAlignment="0" applyProtection="0"/>
    <xf numFmtId="0" fontId="1" fillId="46" borderId="4" applyNumberFormat="0" applyAlignment="0" applyProtection="0"/>
    <xf numFmtId="0" fontId="23" fillId="45" borderId="1" applyNumberFormat="0" applyAlignment="0" applyProtection="0"/>
    <xf numFmtId="0" fontId="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" fillId="0" borderId="6" applyNumberFormat="0" applyFill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6" fillId="0" borderId="9" applyNumberFormat="0" applyFill="0" applyAlignment="0" applyProtection="0"/>
    <xf numFmtId="0" fontId="1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5" fillId="0" borderId="12" applyNumberFormat="0" applyFill="0" applyAlignment="0" applyProtection="0"/>
    <xf numFmtId="0" fontId="28" fillId="47" borderId="13" applyNumberFormat="0" applyAlignment="0" applyProtection="0"/>
    <xf numFmtId="0" fontId="1" fillId="48" borderId="14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1" borderId="0" applyNumberFormat="0" applyBorder="0" applyAlignment="0" applyProtection="0"/>
    <xf numFmtId="0" fontId="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6" fillId="53" borderId="16" applyNumberFormat="0" applyFont="0" applyAlignment="0" applyProtection="0"/>
    <xf numFmtId="9" fontId="0" fillId="0" borderId="0" applyFont="0" applyFill="0" applyBorder="0" applyAlignment="0" applyProtection="0"/>
    <xf numFmtId="0" fontId="33" fillId="0" borderId="17" applyNumberFormat="0" applyFill="0" applyAlignment="0" applyProtection="0"/>
    <xf numFmtId="0" fontId="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54" borderId="0" applyNumberFormat="0" applyBorder="0" applyAlignment="0" applyProtection="0"/>
    <xf numFmtId="0" fontId="0" fillId="7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horizontal="center" vertical="center" wrapText="1"/>
      <protection/>
    </xf>
    <xf numFmtId="0" fontId="0" fillId="55" borderId="24" xfId="0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55" borderId="24" xfId="0" applyFont="1" applyFill="1" applyBorder="1" applyAlignment="1" applyProtection="1">
      <alignment horizontal="left" vertical="center" wrapText="1"/>
      <protection/>
    </xf>
    <xf numFmtId="49" fontId="0" fillId="55" borderId="24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horizontal="center" vertical="center"/>
    </xf>
    <xf numFmtId="0" fontId="0" fillId="55" borderId="23" xfId="0" applyFont="1" applyFill="1" applyBorder="1" applyAlignment="1" applyProtection="1">
      <alignment horizontal="center" vertical="center" wrapText="1"/>
      <protection/>
    </xf>
    <xf numFmtId="0" fontId="0" fillId="55" borderId="23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/>
    </xf>
    <xf numFmtId="0" fontId="0" fillId="0" borderId="2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G4" activePane="bottomRight" state="frozen"/>
      <selection pane="topLeft" activeCell="B163" sqref="B163:P163"/>
      <selection pane="topRight" activeCell="B163" sqref="B163:P163"/>
      <selection pane="bottomLeft" activeCell="B163" sqref="B163:P163"/>
      <selection pane="bottomRight" activeCell="J17" sqref="J17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customWidth="1"/>
    <col min="5" max="5" width="16.8515625" style="2" customWidth="1"/>
    <col min="6" max="6" width="17.00390625" style="2" customWidth="1"/>
    <col min="7" max="7" width="17.7109375" style="2" customWidth="1"/>
    <col min="8" max="8" width="17.421875" style="2" customWidth="1"/>
    <col min="9" max="9" width="17.140625" style="2" customWidth="1"/>
    <col min="10" max="10" width="19.140625" style="2" customWidth="1"/>
    <col min="11" max="11" width="17.421875" style="2" customWidth="1"/>
    <col min="12" max="12" width="17.00390625" style="2" customWidth="1"/>
    <col min="13" max="13" width="17.421875" style="2" customWidth="1"/>
    <col min="14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"/>
      <c r="R1" s="1"/>
      <c r="S1" s="1"/>
    </row>
    <row r="2" spans="2:19" ht="15">
      <c r="B2" s="78" t="s">
        <v>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1"/>
      <c r="R2" s="1"/>
      <c r="S2" s="1"/>
    </row>
    <row r="3" spans="2:19" ht="15">
      <c r="B3" s="78" t="s">
        <v>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1"/>
      <c r="R3" s="1"/>
      <c r="S3" s="1"/>
    </row>
    <row r="4" ht="13.5" thickBot="1"/>
    <row r="5" spans="2:16" ht="28.5" customHeight="1" thickBot="1">
      <c r="B5" s="3" t="s">
        <v>3</v>
      </c>
      <c r="C5" s="4" t="s">
        <v>4</v>
      </c>
      <c r="D5" s="91" t="s">
        <v>5</v>
      </c>
      <c r="E5" s="86" t="s">
        <v>6</v>
      </c>
      <c r="F5" s="86" t="s">
        <v>7</v>
      </c>
      <c r="G5" s="86" t="s">
        <v>8</v>
      </c>
      <c r="H5" s="86" t="s">
        <v>9</v>
      </c>
      <c r="I5" s="86" t="s">
        <v>10</v>
      </c>
      <c r="J5" s="86" t="s">
        <v>11</v>
      </c>
      <c r="K5" s="86" t="s">
        <v>12</v>
      </c>
      <c r="L5" s="86" t="s">
        <v>13</v>
      </c>
      <c r="M5" s="86" t="s">
        <v>14</v>
      </c>
      <c r="N5" s="86" t="s">
        <v>15</v>
      </c>
      <c r="O5" s="86" t="s">
        <v>16</v>
      </c>
      <c r="P5" s="88" t="s">
        <v>17</v>
      </c>
    </row>
    <row r="6" spans="2:16" ht="16.5" thickBot="1" thickTop="1">
      <c r="B6" s="5">
        <v>1</v>
      </c>
      <c r="C6" s="6">
        <v>2</v>
      </c>
      <c r="D6" s="92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9"/>
    </row>
    <row r="7" spans="2:16" ht="28.5" customHeight="1" thickTop="1">
      <c r="B7" s="7" t="s">
        <v>18</v>
      </c>
      <c r="C7" s="8" t="s">
        <v>19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20</v>
      </c>
      <c r="C8" s="11">
        <v>2000</v>
      </c>
      <c r="D8" s="12">
        <f>D9+D14</f>
        <v>466636.02</v>
      </c>
      <c r="E8" s="12">
        <f>E9+E14</f>
        <v>625719.49</v>
      </c>
      <c r="F8" s="12">
        <f>F9+F14</f>
        <v>853573.0499999999</v>
      </c>
      <c r="G8" s="12">
        <f>G9+G14</f>
        <v>608658.98</v>
      </c>
      <c r="H8" s="12">
        <f aca="true" t="shared" si="0" ref="H8:O8">H9+H14</f>
        <v>589438.75</v>
      </c>
      <c r="I8" s="12">
        <f t="shared" si="0"/>
        <v>1150004.65</v>
      </c>
      <c r="J8" s="12">
        <f t="shared" si="0"/>
        <v>116146.76000000001</v>
      </c>
      <c r="K8" s="12">
        <f t="shared" si="0"/>
        <v>401188.82</v>
      </c>
      <c r="L8" s="12">
        <f t="shared" si="0"/>
        <v>423685.02</v>
      </c>
      <c r="M8" s="12">
        <f t="shared" si="0"/>
        <v>0</v>
      </c>
      <c r="N8" s="12">
        <f t="shared" si="0"/>
        <v>0</v>
      </c>
      <c r="O8" s="12">
        <f t="shared" si="0"/>
        <v>0</v>
      </c>
      <c r="P8" s="12">
        <f>D8+E8+F8+G8+H8+I8+J8+K8+L8+M8+N8+O8</f>
        <v>5235051.539999999</v>
      </c>
    </row>
    <row r="9" spans="2:16" ht="28.5" customHeight="1">
      <c r="B9" s="13" t="s">
        <v>21</v>
      </c>
      <c r="C9" s="10">
        <v>2100</v>
      </c>
      <c r="D9" s="12">
        <f>D10</f>
        <v>440315.89</v>
      </c>
      <c r="E9" s="12">
        <f>E10</f>
        <v>450609.83999999997</v>
      </c>
      <c r="F9" s="12">
        <f>F10</f>
        <v>456558.35</v>
      </c>
      <c r="G9" s="12">
        <f>G10</f>
        <v>484343.88</v>
      </c>
      <c r="H9" s="12">
        <f aca="true" t="shared" si="1" ref="H9:O9">H10</f>
        <v>492369.85000000003</v>
      </c>
      <c r="I9" s="12">
        <f t="shared" si="1"/>
        <v>1079506.8699999999</v>
      </c>
      <c r="J9" s="12">
        <f t="shared" si="1"/>
        <v>80074.22</v>
      </c>
      <c r="K9" s="12">
        <f t="shared" si="1"/>
        <v>386049.07</v>
      </c>
      <c r="L9" s="12">
        <f t="shared" si="1"/>
        <v>399028.58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aca="true" t="shared" si="2" ref="P9:P42">D9+E9+F9+G9+H9+I9+J9+K9+L9+M9+N9+O9</f>
        <v>4268856.55</v>
      </c>
    </row>
    <row r="10" spans="2:16" ht="15" customHeight="1">
      <c r="B10" s="13" t="s">
        <v>22</v>
      </c>
      <c r="C10" s="11">
        <v>2110</v>
      </c>
      <c r="D10" s="12">
        <f>D11+D13</f>
        <v>440315.89</v>
      </c>
      <c r="E10" s="12">
        <f>E11+E13</f>
        <v>450609.83999999997</v>
      </c>
      <c r="F10" s="12">
        <f>F11+F13</f>
        <v>456558.35</v>
      </c>
      <c r="G10" s="12">
        <f>G11+G13</f>
        <v>484343.88</v>
      </c>
      <c r="H10" s="12">
        <f aca="true" t="shared" si="3" ref="H10:O10">H11+H13</f>
        <v>492369.85000000003</v>
      </c>
      <c r="I10" s="12">
        <f t="shared" si="3"/>
        <v>1079506.8699999999</v>
      </c>
      <c r="J10" s="12">
        <f t="shared" si="3"/>
        <v>80074.22</v>
      </c>
      <c r="K10" s="12">
        <f t="shared" si="3"/>
        <v>386049.07</v>
      </c>
      <c r="L10" s="12">
        <f t="shared" si="3"/>
        <v>399028.58</v>
      </c>
      <c r="M10" s="12">
        <f t="shared" si="3"/>
        <v>0</v>
      </c>
      <c r="N10" s="12">
        <f t="shared" si="3"/>
        <v>0</v>
      </c>
      <c r="O10" s="12">
        <f t="shared" si="3"/>
        <v>0</v>
      </c>
      <c r="P10" s="12">
        <f t="shared" si="2"/>
        <v>4268856.55</v>
      </c>
    </row>
    <row r="11" spans="2:16" ht="18" customHeight="1">
      <c r="B11" s="13" t="s">
        <v>23</v>
      </c>
      <c r="C11" s="11">
        <v>2111</v>
      </c>
      <c r="D11" s="12">
        <v>363699.17</v>
      </c>
      <c r="E11" s="12">
        <v>371764.23</v>
      </c>
      <c r="F11" s="12">
        <v>377892.01</v>
      </c>
      <c r="G11" s="12">
        <v>401071.98</v>
      </c>
      <c r="H11" s="12">
        <v>408587.08</v>
      </c>
      <c r="I11" s="12">
        <v>891435.59</v>
      </c>
      <c r="J11" s="12">
        <v>66740.34</v>
      </c>
      <c r="K11" s="12">
        <v>319549.77</v>
      </c>
      <c r="L11" s="12">
        <v>326876.44</v>
      </c>
      <c r="M11" s="12"/>
      <c r="N11" s="12"/>
      <c r="O11" s="12"/>
      <c r="P11" s="12">
        <f t="shared" si="2"/>
        <v>3527616.61</v>
      </c>
    </row>
    <row r="12" spans="2:16" ht="16.5" customHeight="1">
      <c r="B12" s="13" t="s">
        <v>24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25</v>
      </c>
      <c r="C13" s="11">
        <v>2120</v>
      </c>
      <c r="D13" s="12">
        <v>76616.72</v>
      </c>
      <c r="E13" s="12">
        <v>78845.61</v>
      </c>
      <c r="F13" s="12">
        <v>78666.34</v>
      </c>
      <c r="G13" s="12">
        <v>83271.9</v>
      </c>
      <c r="H13" s="12">
        <v>83782.77</v>
      </c>
      <c r="I13" s="12">
        <v>188071.28</v>
      </c>
      <c r="J13" s="12">
        <v>13333.88</v>
      </c>
      <c r="K13" s="12">
        <v>66499.3</v>
      </c>
      <c r="L13" s="12">
        <f>72152.14</f>
        <v>72152.14</v>
      </c>
      <c r="M13" s="12"/>
      <c r="N13" s="12"/>
      <c r="O13" s="12"/>
      <c r="P13" s="12">
        <f t="shared" si="2"/>
        <v>741239.9400000001</v>
      </c>
      <c r="R13" s="14"/>
    </row>
    <row r="14" spans="2:16" ht="28.5" customHeight="1">
      <c r="B14" s="15" t="s">
        <v>26</v>
      </c>
      <c r="C14" s="11">
        <v>2200</v>
      </c>
      <c r="D14" s="12">
        <f>D15++D16+D17+D18+D19+D20+D20+D21+D28</f>
        <v>26320.13</v>
      </c>
      <c r="E14" s="12">
        <f>E15++E16+E17+E18+E19+E20+E20+E21+E28</f>
        <v>175109.65000000002</v>
      </c>
      <c r="F14" s="12">
        <f>F15++F16+F17+F18+F19+F20+F20+F21+F28</f>
        <v>397014.69999999995</v>
      </c>
      <c r="G14" s="12">
        <f>G15++G16+G17+G18+G19+G20+G20+G21+G28</f>
        <v>124315.1</v>
      </c>
      <c r="H14" s="12">
        <f aca="true" t="shared" si="4" ref="H14:O14">H15++H16+H17+H18+H19+H20+H20+H21+H28</f>
        <v>97068.9</v>
      </c>
      <c r="I14" s="12">
        <f t="shared" si="4"/>
        <v>70497.78</v>
      </c>
      <c r="J14" s="12">
        <f t="shared" si="4"/>
        <v>36072.54</v>
      </c>
      <c r="K14" s="12">
        <f t="shared" si="4"/>
        <v>15139.75</v>
      </c>
      <c r="L14" s="12">
        <f t="shared" si="4"/>
        <v>24656.440000000002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2"/>
        <v>966194.99</v>
      </c>
    </row>
    <row r="15" spans="2:16" ht="28.5" customHeight="1">
      <c r="B15" s="16" t="s">
        <v>27</v>
      </c>
      <c r="C15" s="11">
        <v>2210</v>
      </c>
      <c r="D15" s="12"/>
      <c r="E15" s="12">
        <v>3000</v>
      </c>
      <c r="F15" s="12">
        <v>19135</v>
      </c>
      <c r="G15" s="12">
        <v>8996.8</v>
      </c>
      <c r="H15" s="12">
        <v>2605.8</v>
      </c>
      <c r="I15" s="12">
        <v>2385</v>
      </c>
      <c r="J15" s="12">
        <v>1000</v>
      </c>
      <c r="K15" s="12"/>
      <c r="L15" s="12">
        <v>17557.18</v>
      </c>
      <c r="M15" s="12"/>
      <c r="N15" s="12"/>
      <c r="O15" s="12"/>
      <c r="P15" s="12">
        <f t="shared" si="2"/>
        <v>54679.78</v>
      </c>
    </row>
    <row r="16" spans="2:16" ht="20.25" customHeight="1">
      <c r="B16" s="16" t="s">
        <v>28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29</v>
      </c>
      <c r="C17" s="11">
        <v>2230</v>
      </c>
      <c r="D17" s="12">
        <v>26320.13</v>
      </c>
      <c r="E17" s="12">
        <v>39111.63</v>
      </c>
      <c r="F17" s="12">
        <v>61291.09</v>
      </c>
      <c r="G17" s="12">
        <v>73850.2</v>
      </c>
      <c r="H17" s="12">
        <v>53138.71</v>
      </c>
      <c r="I17" s="17">
        <v>31324.1</v>
      </c>
      <c r="J17" s="18"/>
      <c r="K17" s="12"/>
      <c r="L17" s="12"/>
      <c r="M17" s="12"/>
      <c r="N17" s="12"/>
      <c r="O17" s="12"/>
      <c r="P17" s="12">
        <f t="shared" si="2"/>
        <v>285035.86</v>
      </c>
    </row>
    <row r="18" spans="2:16" ht="15.75" customHeight="1">
      <c r="B18" s="16" t="s">
        <v>30</v>
      </c>
      <c r="C18" s="11">
        <v>2240</v>
      </c>
      <c r="D18" s="12"/>
      <c r="E18" s="12">
        <v>138.01</v>
      </c>
      <c r="F18" s="12">
        <v>669.58</v>
      </c>
      <c r="G18" s="12">
        <v>12547.44</v>
      </c>
      <c r="H18" s="12">
        <v>1056.5</v>
      </c>
      <c r="I18" s="12">
        <v>6560.39</v>
      </c>
      <c r="J18" s="12">
        <v>13857.59</v>
      </c>
      <c r="K18" s="12">
        <v>2711.84</v>
      </c>
      <c r="L18" s="12">
        <v>367.18</v>
      </c>
      <c r="M18" s="12"/>
      <c r="N18" s="12"/>
      <c r="O18" s="12"/>
      <c r="P18" s="12">
        <f t="shared" si="2"/>
        <v>37908.530000000006</v>
      </c>
    </row>
    <row r="19" spans="2:16" ht="21.75" customHeight="1">
      <c r="B19" s="16" t="s">
        <v>31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32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33</v>
      </c>
      <c r="C21" s="11">
        <v>2270</v>
      </c>
      <c r="D21" s="12">
        <f>D22+D23+D24+D25+D26+D27</f>
        <v>0</v>
      </c>
      <c r="E21" s="12">
        <f>E22+E23+E24+E25+E26+E27</f>
        <v>132860.01</v>
      </c>
      <c r="F21" s="12">
        <f>F22+F23+F24+F25+F26+F27</f>
        <v>314107.77999999997</v>
      </c>
      <c r="G21" s="12">
        <f>G22+G23+G24+G25+G26+G27</f>
        <v>28090.659999999996</v>
      </c>
      <c r="H21" s="12">
        <f aca="true" t="shared" si="5" ref="H21:O21">H22+H23+H24+H25+H26+H27</f>
        <v>40267.89</v>
      </c>
      <c r="I21" s="12">
        <f t="shared" si="5"/>
        <v>30228.29</v>
      </c>
      <c r="J21" s="12">
        <f t="shared" si="5"/>
        <v>21214.95</v>
      </c>
      <c r="K21" s="12">
        <f t="shared" si="5"/>
        <v>12027.91</v>
      </c>
      <c r="L21" s="12">
        <f t="shared" si="5"/>
        <v>6732.08</v>
      </c>
      <c r="M21" s="12">
        <f t="shared" si="5"/>
        <v>0</v>
      </c>
      <c r="N21" s="12">
        <f t="shared" si="5"/>
        <v>0</v>
      </c>
      <c r="O21" s="12">
        <f t="shared" si="5"/>
        <v>0</v>
      </c>
      <c r="P21" s="12">
        <f t="shared" si="2"/>
        <v>585529.57</v>
      </c>
    </row>
    <row r="22" spans="2:16" ht="15.75" customHeight="1">
      <c r="B22" s="13" t="s">
        <v>34</v>
      </c>
      <c r="C22" s="11">
        <v>2271</v>
      </c>
      <c r="D22" s="12"/>
      <c r="E22" s="12">
        <f>17887.14+110490.41</f>
        <v>128377.55</v>
      </c>
      <c r="F22" s="12">
        <v>283763.18</v>
      </c>
      <c r="G22" s="12">
        <f>-1212.61+6322.9</f>
        <v>5110.29</v>
      </c>
      <c r="H22" s="12">
        <f>10898.68+12679.9</f>
        <v>23578.58</v>
      </c>
      <c r="I22" s="12">
        <f>-91.81+12895.38</f>
        <v>12803.57</v>
      </c>
      <c r="J22" s="12">
        <f>1497.53</f>
        <v>1497.53</v>
      </c>
      <c r="K22" s="12">
        <f>6655.68</f>
        <v>6655.68</v>
      </c>
      <c r="L22" s="12"/>
      <c r="M22" s="12"/>
      <c r="N22" s="12"/>
      <c r="O22" s="12"/>
      <c r="P22" s="12">
        <f t="shared" si="2"/>
        <v>461786.38</v>
      </c>
    </row>
    <row r="23" spans="2:16" ht="20.25" customHeight="1">
      <c r="B23" s="13" t="s">
        <v>35</v>
      </c>
      <c r="C23" s="11">
        <v>2272</v>
      </c>
      <c r="D23" s="12"/>
      <c r="E23" s="12">
        <v>4482.46</v>
      </c>
      <c r="F23" s="12">
        <v>4078.56</v>
      </c>
      <c r="G23" s="12">
        <v>3015.65</v>
      </c>
      <c r="H23" s="12">
        <v>2579.35</v>
      </c>
      <c r="I23" s="12">
        <v>3294.56</v>
      </c>
      <c r="J23" s="12">
        <v>4744.98</v>
      </c>
      <c r="K23" s="12">
        <v>1387.44</v>
      </c>
      <c r="L23" s="12">
        <v>1106.16</v>
      </c>
      <c r="M23" s="12"/>
      <c r="N23" s="12"/>
      <c r="O23" s="12"/>
      <c r="P23" s="12">
        <f t="shared" si="2"/>
        <v>24689.16</v>
      </c>
    </row>
    <row r="24" spans="2:16" ht="21" customHeight="1">
      <c r="B24" s="13" t="s">
        <v>36</v>
      </c>
      <c r="C24" s="11">
        <v>2273</v>
      </c>
      <c r="D24" s="12"/>
      <c r="E24" s="12"/>
      <c r="F24" s="12">
        <v>26266.04</v>
      </c>
      <c r="G24" s="12">
        <f>9406.27+3.16+3179+552.74+613.49+3982.23+722.91+820</f>
        <v>19279.8</v>
      </c>
      <c r="H24" s="12">
        <f>9800.36+665.28+3644.32</f>
        <v>14109.960000000001</v>
      </c>
      <c r="I24" s="12">
        <v>14130.16</v>
      </c>
      <c r="J24" s="12">
        <v>14972.44</v>
      </c>
      <c r="K24" s="12">
        <v>3984.79</v>
      </c>
      <c r="L24" s="12">
        <v>4393.07</v>
      </c>
      <c r="M24" s="12"/>
      <c r="N24" s="12"/>
      <c r="O24" s="12"/>
      <c r="P24" s="12">
        <f t="shared" si="2"/>
        <v>97136.25999999998</v>
      </c>
    </row>
    <row r="25" spans="2:16" ht="16.5" customHeight="1">
      <c r="B25" s="13" t="s">
        <v>37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38</v>
      </c>
      <c r="C26" s="11">
        <v>2275</v>
      </c>
      <c r="D26" s="12"/>
      <c r="E26" s="12"/>
      <c r="F26" s="12"/>
      <c r="G26" s="12">
        <f>254.55+19.42+381.81+29.14</f>
        <v>684.92</v>
      </c>
      <c r="H26" s="12"/>
      <c r="I26" s="12"/>
      <c r="J26" s="12"/>
      <c r="K26" s="12"/>
      <c r="L26" s="12">
        <v>1232.85</v>
      </c>
      <c r="M26" s="12"/>
      <c r="N26" s="12"/>
      <c r="O26" s="12"/>
      <c r="P26" s="12">
        <f t="shared" si="2"/>
        <v>1917.77</v>
      </c>
    </row>
    <row r="27" spans="2:16" ht="15.75" customHeight="1">
      <c r="B27" s="15" t="s">
        <v>39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40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1811.25</v>
      </c>
      <c r="G28" s="12">
        <f>G29+G30</f>
        <v>830</v>
      </c>
      <c r="H28" s="12">
        <f aca="true" t="shared" si="6" ref="H28:O28">H29+H30</f>
        <v>0</v>
      </c>
      <c r="I28" s="12">
        <f t="shared" si="6"/>
        <v>0</v>
      </c>
      <c r="J28" s="12">
        <f t="shared" si="6"/>
        <v>0</v>
      </c>
      <c r="K28" s="12">
        <f t="shared" si="6"/>
        <v>400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3041.25</v>
      </c>
    </row>
    <row r="29" spans="2:16" ht="40.5" customHeight="1">
      <c r="B29" s="19" t="s">
        <v>41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42</v>
      </c>
      <c r="C30" s="20">
        <v>2282</v>
      </c>
      <c r="D30" s="12"/>
      <c r="E30" s="12"/>
      <c r="F30" s="12">
        <v>1811.25</v>
      </c>
      <c r="G30" s="12">
        <v>830</v>
      </c>
      <c r="H30" s="12"/>
      <c r="I30" s="12"/>
      <c r="J30" s="12"/>
      <c r="K30" s="12">
        <v>400</v>
      </c>
      <c r="L30" s="12"/>
      <c r="M30" s="12"/>
      <c r="N30" s="12"/>
      <c r="O30" s="12"/>
      <c r="P30" s="12">
        <f t="shared" si="2"/>
        <v>3041.25</v>
      </c>
    </row>
    <row r="31" spans="2:16" ht="28.5" customHeight="1">
      <c r="B31" s="13" t="s">
        <v>43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44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45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46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47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48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49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50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51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52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53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54</v>
      </c>
      <c r="C42" s="11">
        <v>2800</v>
      </c>
      <c r="D42" s="12"/>
      <c r="E42" s="12"/>
      <c r="F42" s="12">
        <v>7613.29</v>
      </c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2"/>
        <v>7613.29</v>
      </c>
    </row>
    <row r="43" spans="2:16" ht="21" customHeight="1" hidden="1">
      <c r="B43" s="10" t="s">
        <v>55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56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57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58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59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60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61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62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63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64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65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66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67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68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69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70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71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72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73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74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75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76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77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78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79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80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81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82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83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78" t="s">
        <v>84</v>
      </c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2:16" ht="15">
      <c r="B74" s="78" t="s">
        <v>85</v>
      </c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2:16" ht="15.75" thickBot="1">
      <c r="B75" s="78" t="s">
        <v>2</v>
      </c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2:16" ht="15.75" customHeight="1" thickBot="1">
      <c r="B76" s="3" t="s">
        <v>3</v>
      </c>
      <c r="C76" s="4" t="s">
        <v>4</v>
      </c>
      <c r="D76" s="91" t="s">
        <v>86</v>
      </c>
      <c r="E76" s="86" t="s">
        <v>87</v>
      </c>
      <c r="F76" s="86" t="s">
        <v>88</v>
      </c>
      <c r="G76" s="86" t="s">
        <v>89</v>
      </c>
      <c r="H76" s="86" t="s">
        <v>90</v>
      </c>
      <c r="I76" s="86" t="s">
        <v>91</v>
      </c>
      <c r="J76" s="86" t="s">
        <v>92</v>
      </c>
      <c r="K76" s="86" t="s">
        <v>93</v>
      </c>
      <c r="L76" s="86" t="s">
        <v>94</v>
      </c>
      <c r="M76" s="86" t="s">
        <v>95</v>
      </c>
      <c r="N76" s="86" t="s">
        <v>96</v>
      </c>
      <c r="O76" s="86" t="s">
        <v>97</v>
      </c>
      <c r="P76" s="88" t="s">
        <v>98</v>
      </c>
    </row>
    <row r="77" spans="2:16" ht="24" customHeight="1" thickBot="1" thickTop="1">
      <c r="B77" s="5">
        <v>1</v>
      </c>
      <c r="C77" s="6">
        <v>2</v>
      </c>
      <c r="D77" s="92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9"/>
    </row>
    <row r="78" spans="2:16" ht="15.75" thickTop="1">
      <c r="B78" s="7" t="s">
        <v>18</v>
      </c>
      <c r="C78" s="8" t="s">
        <v>19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20</v>
      </c>
      <c r="C79" s="11">
        <v>2000</v>
      </c>
      <c r="D79" s="12">
        <f>D80+D85+D113</f>
        <v>55618.670000000006</v>
      </c>
      <c r="E79" s="12">
        <f>E80+E85+E113</f>
        <v>46888.75</v>
      </c>
      <c r="F79" s="12">
        <f>F80+F85+F113</f>
        <v>54864.58</v>
      </c>
      <c r="G79" s="12">
        <f>G80+G85+G113</f>
        <v>29929.76</v>
      </c>
      <c r="H79" s="12">
        <f aca="true" t="shared" si="8" ref="H79:O79">H80+H85+H113</f>
        <v>49179.799999999996</v>
      </c>
      <c r="I79" s="12">
        <f t="shared" si="8"/>
        <v>48460.479999999996</v>
      </c>
      <c r="J79" s="12">
        <f t="shared" si="8"/>
        <v>0</v>
      </c>
      <c r="K79" s="12">
        <f t="shared" si="8"/>
        <v>0</v>
      </c>
      <c r="L79" s="12">
        <f t="shared" si="8"/>
        <v>0</v>
      </c>
      <c r="M79" s="12">
        <f t="shared" si="8"/>
        <v>0</v>
      </c>
      <c r="N79" s="12">
        <f t="shared" si="8"/>
        <v>0</v>
      </c>
      <c r="O79" s="12">
        <f t="shared" si="8"/>
        <v>0</v>
      </c>
      <c r="P79" s="12">
        <f>D79+E79+F79+G79+H79+I79+J79+K79+L79+M79+N79+O79</f>
        <v>284942.04</v>
      </c>
    </row>
    <row r="80" spans="2:16" ht="30">
      <c r="B80" s="13" t="s">
        <v>21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22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23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24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25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26</v>
      </c>
      <c r="C85" s="11">
        <v>2200</v>
      </c>
      <c r="D85" s="12">
        <f>D86+D87+D88+D89+D90+D91+D92+D99</f>
        <v>55518.12</v>
      </c>
      <c r="E85" s="12">
        <f>E86+E87+E88+E89+E90+E91+E92+E99</f>
        <v>46788.2</v>
      </c>
      <c r="F85" s="12">
        <f>F86+F87+F88+F89+F90+F91+F92+F99</f>
        <v>54755.69</v>
      </c>
      <c r="G85" s="12">
        <f>G86+G87+G88+G89+G90+G91+G92+G99</f>
        <v>29829.21</v>
      </c>
      <c r="H85" s="12">
        <f aca="true" t="shared" si="12" ref="H85:O85">H86+H87+H88+H89+H90+H91+H92+H99</f>
        <v>49179.799999999996</v>
      </c>
      <c r="I85" s="12">
        <f t="shared" si="12"/>
        <v>48460.479999999996</v>
      </c>
      <c r="J85" s="12">
        <f t="shared" si="12"/>
        <v>0</v>
      </c>
      <c r="K85" s="12">
        <f t="shared" si="12"/>
        <v>0</v>
      </c>
      <c r="L85" s="12">
        <f t="shared" si="12"/>
        <v>0</v>
      </c>
      <c r="M85" s="12">
        <f t="shared" si="12"/>
        <v>0</v>
      </c>
      <c r="N85" s="12">
        <f t="shared" si="12"/>
        <v>0</v>
      </c>
      <c r="O85" s="12">
        <f t="shared" si="12"/>
        <v>0</v>
      </c>
      <c r="P85" s="12">
        <f t="shared" si="10"/>
        <v>284531.5</v>
      </c>
    </row>
    <row r="86" spans="2:16" ht="30">
      <c r="B86" s="16" t="s">
        <v>27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28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29</v>
      </c>
      <c r="C88" s="11">
        <v>2230</v>
      </c>
      <c r="D88" s="12">
        <v>55518.12</v>
      </c>
      <c r="E88" s="12">
        <v>46668.14</v>
      </c>
      <c r="F88" s="12">
        <v>54524.66</v>
      </c>
      <c r="G88" s="12">
        <v>29516.26</v>
      </c>
      <c r="H88" s="12">
        <v>48970.02</v>
      </c>
      <c r="I88" s="26">
        <v>48247.46</v>
      </c>
      <c r="J88" s="26"/>
      <c r="K88" s="12"/>
      <c r="L88" s="12"/>
      <c r="M88" s="12"/>
      <c r="N88" s="12"/>
      <c r="O88" s="12"/>
      <c r="P88" s="12">
        <f t="shared" si="10"/>
        <v>283444.66000000003</v>
      </c>
    </row>
    <row r="89" spans="2:16" ht="15">
      <c r="B89" s="16" t="s">
        <v>30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31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32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33</v>
      </c>
      <c r="C92" s="11">
        <v>2270</v>
      </c>
      <c r="D92" s="12">
        <f>D93+D94+D95+D96+D97+D98</f>
        <v>0</v>
      </c>
      <c r="E92" s="12">
        <f>E93+E94+E95+E96+E97+E98</f>
        <v>120.06</v>
      </c>
      <c r="F92" s="12">
        <f>F93+F94+F95+F96+F97+F98</f>
        <v>231.03</v>
      </c>
      <c r="G92" s="12">
        <f>G93+G94+G95+G96+G97+G98</f>
        <v>312.95000000000005</v>
      </c>
      <c r="H92" s="12">
        <f aca="true" t="shared" si="13" ref="H92:O92">H93+H94+H95+H96+H97+H98</f>
        <v>209.78</v>
      </c>
      <c r="I92" s="12">
        <f t="shared" si="13"/>
        <v>213.02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1086.8400000000001</v>
      </c>
    </row>
    <row r="93" spans="2:16" ht="15">
      <c r="B93" s="13" t="s">
        <v>34</v>
      </c>
      <c r="C93" s="11">
        <v>2271</v>
      </c>
      <c r="D93" s="12"/>
      <c r="E93" s="12">
        <v>120.06</v>
      </c>
      <c r="F93" s="12"/>
      <c r="G93" s="12">
        <v>187.15</v>
      </c>
      <c r="H93" s="12">
        <f>91.81</f>
        <v>91.81</v>
      </c>
      <c r="I93" s="12">
        <f>91.81</f>
        <v>91.81</v>
      </c>
      <c r="J93" s="12"/>
      <c r="K93" s="12"/>
      <c r="L93" s="12"/>
      <c r="M93" s="12"/>
      <c r="N93" s="12"/>
      <c r="O93" s="12"/>
      <c r="P93" s="12">
        <f t="shared" si="10"/>
        <v>490.83000000000004</v>
      </c>
    </row>
    <row r="94" spans="2:16" ht="30">
      <c r="B94" s="13" t="s">
        <v>35</v>
      </c>
      <c r="C94" s="11">
        <v>2272</v>
      </c>
      <c r="D94" s="12"/>
      <c r="E94" s="12"/>
      <c r="F94" s="12">
        <v>95.18</v>
      </c>
      <c r="G94" s="12">
        <v>47.59</v>
      </c>
      <c r="H94" s="12">
        <v>47.59</v>
      </c>
      <c r="I94" s="12">
        <v>48.28</v>
      </c>
      <c r="J94" s="12"/>
      <c r="K94" s="12"/>
      <c r="L94" s="12"/>
      <c r="M94" s="12"/>
      <c r="N94" s="12"/>
      <c r="O94" s="12"/>
      <c r="P94" s="12">
        <f t="shared" si="10"/>
        <v>238.64000000000001</v>
      </c>
    </row>
    <row r="95" spans="2:16" ht="15">
      <c r="B95" s="13" t="s">
        <v>36</v>
      </c>
      <c r="C95" s="11">
        <v>2273</v>
      </c>
      <c r="D95" s="12"/>
      <c r="E95" s="12"/>
      <c r="F95" s="12">
        <v>135.85</v>
      </c>
      <c r="G95" s="12">
        <f>3.01+3.28+18.17+53.75</f>
        <v>78.21000000000001</v>
      </c>
      <c r="H95" s="12">
        <f>48.86+18.17+3.35</f>
        <v>70.38</v>
      </c>
      <c r="I95" s="12">
        <f>51.75+18.17+3.01</f>
        <v>72.93</v>
      </c>
      <c r="J95" s="12"/>
      <c r="K95" s="12"/>
      <c r="L95" s="12"/>
      <c r="M95" s="12"/>
      <c r="N95" s="12"/>
      <c r="O95" s="12"/>
      <c r="P95" s="12">
        <f t="shared" si="10"/>
        <v>357.37</v>
      </c>
    </row>
    <row r="96" spans="2:16" ht="15">
      <c r="B96" s="13" t="s">
        <v>37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38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39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40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41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42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43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44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45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46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47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48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49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50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51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52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53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54</v>
      </c>
      <c r="C113" s="11">
        <v>2800</v>
      </c>
      <c r="D113" s="12">
        <f>83.98+16.57</f>
        <v>100.55000000000001</v>
      </c>
      <c r="E113" s="12">
        <v>100.55</v>
      </c>
      <c r="F113" s="12">
        <v>108.89</v>
      </c>
      <c r="G113" s="12">
        <f>16.57+83.98</f>
        <v>100.55000000000001</v>
      </c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410.54</v>
      </c>
    </row>
    <row r="114" spans="2:16" ht="15">
      <c r="B114" s="10" t="s">
        <v>55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56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57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58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59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60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61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62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63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64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65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66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67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68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69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70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71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72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73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74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75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76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77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78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79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80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81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82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83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7"/>
      <c r="C143" s="28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2:16" ht="15">
      <c r="B144" s="90" t="s">
        <v>99</v>
      </c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</row>
    <row r="145" spans="2:16" ht="15">
      <c r="B145" s="78" t="s">
        <v>2</v>
      </c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</row>
    <row r="146" spans="2:16" ht="15.75" thickBot="1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2:16" ht="19.5" customHeight="1" thickBot="1">
      <c r="B147" s="3" t="s">
        <v>3</v>
      </c>
      <c r="C147" s="4" t="s">
        <v>4</v>
      </c>
      <c r="D147" s="91" t="s">
        <v>5</v>
      </c>
      <c r="E147" s="86" t="s">
        <v>6</v>
      </c>
      <c r="F147" s="86" t="s">
        <v>7</v>
      </c>
      <c r="G147" s="86" t="s">
        <v>8</v>
      </c>
      <c r="H147" s="86" t="s">
        <v>9</v>
      </c>
      <c r="I147" s="86" t="s">
        <v>10</v>
      </c>
      <c r="J147" s="86" t="s">
        <v>11</v>
      </c>
      <c r="K147" s="86" t="s">
        <v>12</v>
      </c>
      <c r="L147" s="86" t="s">
        <v>13</v>
      </c>
      <c r="M147" s="86" t="s">
        <v>14</v>
      </c>
      <c r="N147" s="86" t="s">
        <v>15</v>
      </c>
      <c r="O147" s="86" t="s">
        <v>16</v>
      </c>
      <c r="P147" s="88" t="s">
        <v>100</v>
      </c>
    </row>
    <row r="148" spans="2:16" ht="16.5" thickBot="1" thickTop="1">
      <c r="B148" s="5">
        <v>1</v>
      </c>
      <c r="C148" s="6">
        <v>2</v>
      </c>
      <c r="D148" s="92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9"/>
    </row>
    <row r="149" spans="2:16" ht="15.75" thickTop="1">
      <c r="B149" s="10" t="s">
        <v>55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0</v>
      </c>
      <c r="I149" s="12">
        <f t="shared" si="17"/>
        <v>0</v>
      </c>
      <c r="J149" s="12">
        <f t="shared" si="17"/>
        <v>0</v>
      </c>
      <c r="K149" s="12">
        <f t="shared" si="17"/>
        <v>0</v>
      </c>
      <c r="L149" s="12">
        <f t="shared" si="17"/>
        <v>294129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294129</v>
      </c>
    </row>
    <row r="150" spans="2:16" ht="15">
      <c r="B150" s="13" t="s">
        <v>56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0</v>
      </c>
      <c r="I150" s="12">
        <f t="shared" si="18"/>
        <v>0</v>
      </c>
      <c r="J150" s="12">
        <f t="shared" si="18"/>
        <v>0</v>
      </c>
      <c r="K150" s="12">
        <f t="shared" si="18"/>
        <v>0</v>
      </c>
      <c r="L150" s="12">
        <f t="shared" si="18"/>
        <v>294129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294129</v>
      </c>
    </row>
    <row r="151" spans="2:16" ht="30">
      <c r="B151" s="13" t="s">
        <v>57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58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59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60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61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0</v>
      </c>
      <c r="I155" s="12">
        <f t="shared" si="21"/>
        <v>0</v>
      </c>
      <c r="J155" s="12">
        <f t="shared" si="21"/>
        <v>0</v>
      </c>
      <c r="K155" s="12">
        <f t="shared" si="21"/>
        <v>0</v>
      </c>
      <c r="L155" s="12">
        <f t="shared" si="21"/>
        <v>294129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294129</v>
      </c>
    </row>
    <row r="156" spans="2:16" ht="30">
      <c r="B156" s="13" t="s">
        <v>62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63</v>
      </c>
      <c r="C157" s="11">
        <v>3132</v>
      </c>
      <c r="D157" s="12"/>
      <c r="E157" s="12"/>
      <c r="F157" s="12"/>
      <c r="G157" s="12"/>
      <c r="H157" s="12"/>
      <c r="I157" s="12"/>
      <c r="J157" s="12"/>
      <c r="K157" s="12"/>
      <c r="L157" s="12">
        <f>294129</f>
        <v>294129</v>
      </c>
      <c r="M157" s="12"/>
      <c r="N157" s="12"/>
      <c r="O157" s="12"/>
      <c r="P157" s="12">
        <f t="shared" si="19"/>
        <v>294129</v>
      </c>
    </row>
    <row r="158" spans="2:16" ht="15">
      <c r="B158" s="13" t="s">
        <v>64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65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66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67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76" t="s">
        <v>101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</row>
    <row r="164" spans="2:16" ht="15">
      <c r="B164" s="78" t="s">
        <v>2</v>
      </c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</row>
    <row r="165" spans="2:16" ht="1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2:16" ht="26.25" customHeight="1">
      <c r="B166" s="79"/>
      <c r="C166" s="80"/>
      <c r="D166" s="75" t="s">
        <v>102</v>
      </c>
      <c r="E166" s="75" t="s">
        <v>103</v>
      </c>
      <c r="F166" s="75" t="s">
        <v>104</v>
      </c>
      <c r="G166" s="75" t="s">
        <v>105</v>
      </c>
      <c r="H166" s="75" t="s">
        <v>106</v>
      </c>
      <c r="I166" s="75" t="s">
        <v>104</v>
      </c>
      <c r="J166" s="74" t="s">
        <v>107</v>
      </c>
      <c r="K166" s="74" t="s">
        <v>108</v>
      </c>
      <c r="L166" s="75" t="s">
        <v>104</v>
      </c>
      <c r="M166" s="74" t="s">
        <v>109</v>
      </c>
      <c r="N166" s="74" t="s">
        <v>110</v>
      </c>
      <c r="O166" s="75" t="s">
        <v>104</v>
      </c>
      <c r="P166" s="84"/>
    </row>
    <row r="167" spans="2:16" ht="22.5" customHeight="1">
      <c r="B167" s="81"/>
      <c r="C167" s="82"/>
      <c r="D167" s="67"/>
      <c r="E167" s="74"/>
      <c r="F167" s="75"/>
      <c r="G167" s="67"/>
      <c r="H167" s="74"/>
      <c r="I167" s="75"/>
      <c r="J167" s="67"/>
      <c r="K167" s="74"/>
      <c r="L167" s="75"/>
      <c r="M167" s="67"/>
      <c r="N167" s="74"/>
      <c r="O167" s="75"/>
      <c r="P167" s="85"/>
    </row>
    <row r="168" spans="2:16" ht="15">
      <c r="B168" s="32" t="s">
        <v>111</v>
      </c>
      <c r="C168" s="33">
        <v>43.25</v>
      </c>
      <c r="D168" s="34"/>
      <c r="E168" s="35"/>
      <c r="F168" s="36"/>
      <c r="G168" s="37"/>
      <c r="H168" s="35"/>
      <c r="I168" s="36"/>
      <c r="J168" s="37"/>
      <c r="K168" s="35"/>
      <c r="L168" s="36"/>
      <c r="M168" s="37"/>
      <c r="N168" s="35"/>
      <c r="O168" s="38"/>
      <c r="P168" s="39"/>
    </row>
    <row r="169" spans="2:16" ht="15">
      <c r="B169" s="40"/>
      <c r="C169" s="41"/>
      <c r="D169" s="42"/>
      <c r="E169" s="35"/>
      <c r="F169" s="36"/>
      <c r="G169" s="43"/>
      <c r="H169" s="35"/>
      <c r="I169" s="36"/>
      <c r="J169" s="43"/>
      <c r="K169" s="35"/>
      <c r="L169" s="36"/>
      <c r="M169" s="43"/>
      <c r="N169" s="35"/>
      <c r="O169" s="38"/>
      <c r="P169" s="39"/>
    </row>
    <row r="170" spans="2:16" ht="15">
      <c r="B170" s="40"/>
      <c r="C170" s="41"/>
      <c r="D170" s="42"/>
      <c r="E170" s="35"/>
      <c r="F170" s="36"/>
      <c r="G170" s="43"/>
      <c r="H170" s="35"/>
      <c r="I170" s="36"/>
      <c r="J170" s="43"/>
      <c r="K170" s="35"/>
      <c r="L170" s="36"/>
      <c r="M170" s="43"/>
      <c r="N170" s="35"/>
      <c r="O170" s="38"/>
      <c r="P170" s="39"/>
    </row>
    <row r="171" spans="2:16" ht="15">
      <c r="B171" s="40"/>
      <c r="C171" s="44"/>
      <c r="D171" s="45"/>
      <c r="E171" s="46"/>
      <c r="F171" s="47"/>
      <c r="G171" s="48"/>
      <c r="H171" s="46"/>
      <c r="I171" s="47"/>
      <c r="J171" s="48"/>
      <c r="K171" s="46"/>
      <c r="L171" s="47"/>
      <c r="M171" s="48"/>
      <c r="N171" s="46"/>
      <c r="O171" s="49"/>
      <c r="P171" s="50"/>
    </row>
    <row r="172" spans="2:16" ht="15">
      <c r="B172" s="51"/>
      <c r="C172" s="44"/>
      <c r="D172" s="52"/>
      <c r="E172" s="53"/>
      <c r="F172" s="33"/>
      <c r="G172" s="52"/>
      <c r="H172" s="53"/>
      <c r="I172" s="33"/>
      <c r="J172" s="52"/>
      <c r="K172" s="53"/>
      <c r="L172" s="33"/>
      <c r="M172" s="52"/>
      <c r="N172" s="53"/>
      <c r="O172" s="54"/>
      <c r="P172" s="41"/>
    </row>
    <row r="173" spans="5:15" ht="12.75">
      <c r="E173" s="55" t="s">
        <v>112</v>
      </c>
      <c r="F173" s="56">
        <f>C168+D168+D169+D170+D171+D172-E168-E169-E170-E171-E172</f>
        <v>43.25</v>
      </c>
      <c r="H173" s="55" t="s">
        <v>113</v>
      </c>
      <c r="I173" s="56">
        <f>F173+G168+G169+G170+G171+G172-H168-H169-H170-H171-H172</f>
        <v>43.25</v>
      </c>
      <c r="K173" s="55" t="s">
        <v>114</v>
      </c>
      <c r="L173" s="56">
        <f>I173+J168+J169+J170+J171+J172-K168-K169-K170-K171-K172</f>
        <v>43.25</v>
      </c>
      <c r="N173" s="55" t="s">
        <v>115</v>
      </c>
      <c r="O173" s="56">
        <f>L173+M168+M169+M170+M171+M172-N168-N169-N170-N171-N172</f>
        <v>43.25</v>
      </c>
    </row>
    <row r="174" spans="4:15" ht="18.75" customHeight="1">
      <c r="D174" s="74" t="s">
        <v>116</v>
      </c>
      <c r="E174" s="74" t="s">
        <v>117</v>
      </c>
      <c r="F174" s="75" t="s">
        <v>104</v>
      </c>
      <c r="G174" s="74" t="s">
        <v>118</v>
      </c>
      <c r="H174" s="74" t="s">
        <v>119</v>
      </c>
      <c r="I174" s="75" t="s">
        <v>104</v>
      </c>
      <c r="J174" s="74" t="s">
        <v>120</v>
      </c>
      <c r="K174" s="74" t="s">
        <v>121</v>
      </c>
      <c r="L174" s="75" t="s">
        <v>104</v>
      </c>
      <c r="M174" s="74" t="s">
        <v>122</v>
      </c>
      <c r="N174" s="74" t="s">
        <v>123</v>
      </c>
      <c r="O174" s="75" t="s">
        <v>104</v>
      </c>
    </row>
    <row r="175" spans="4:15" ht="24.75" customHeight="1">
      <c r="D175" s="74"/>
      <c r="E175" s="74"/>
      <c r="F175" s="75"/>
      <c r="G175" s="74"/>
      <c r="H175" s="74"/>
      <c r="I175" s="75"/>
      <c r="J175" s="74"/>
      <c r="K175" s="74"/>
      <c r="L175" s="75"/>
      <c r="M175" s="74"/>
      <c r="N175" s="74"/>
      <c r="O175" s="75"/>
    </row>
    <row r="176" spans="4:15" ht="15">
      <c r="D176" s="54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4:15" ht="15">
      <c r="D177" s="54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4:15" ht="15">
      <c r="D178" s="54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4:15" ht="15">
      <c r="D179" s="57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</row>
    <row r="180" spans="4:15" ht="15"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</row>
    <row r="181" spans="5:15" ht="12.75">
      <c r="E181" s="55" t="s">
        <v>124</v>
      </c>
      <c r="F181" s="56">
        <f>O173+D176+D177+D178+D179+D180-E176-E177-E178-E179-E180</f>
        <v>43.25</v>
      </c>
      <c r="H181" s="55" t="s">
        <v>125</v>
      </c>
      <c r="I181" s="56">
        <f>F181+G176+G177+G178+G179+G180-H176-H177-H178-H179-H180</f>
        <v>43.25</v>
      </c>
      <c r="K181" s="55" t="s">
        <v>126</v>
      </c>
      <c r="L181" s="56">
        <f>I181+J176+J177+J178+J179+J180-K176-K177-K178-K179-K180</f>
        <v>43.25</v>
      </c>
      <c r="N181" s="55" t="s">
        <v>127</v>
      </c>
      <c r="O181" s="56">
        <f>L181+M176+M177+M178+M179+M180-N176-N177-N178-N179-N180</f>
        <v>43.25</v>
      </c>
    </row>
    <row r="182" spans="4:15" ht="21" customHeight="1">
      <c r="D182" s="74" t="s">
        <v>128</v>
      </c>
      <c r="E182" s="74" t="s">
        <v>129</v>
      </c>
      <c r="F182" s="75" t="s">
        <v>104</v>
      </c>
      <c r="G182" s="74" t="s">
        <v>130</v>
      </c>
      <c r="H182" s="74" t="s">
        <v>131</v>
      </c>
      <c r="I182" s="75" t="s">
        <v>104</v>
      </c>
      <c r="J182" s="74" t="s">
        <v>132</v>
      </c>
      <c r="K182" s="74" t="s">
        <v>133</v>
      </c>
      <c r="L182" s="75" t="s">
        <v>104</v>
      </c>
      <c r="M182" s="74" t="s">
        <v>134</v>
      </c>
      <c r="N182" s="74" t="s">
        <v>135</v>
      </c>
      <c r="O182" s="75" t="s">
        <v>104</v>
      </c>
    </row>
    <row r="183" spans="4:15" ht="21.75" customHeight="1">
      <c r="D183" s="74"/>
      <c r="E183" s="74"/>
      <c r="F183" s="75"/>
      <c r="G183" s="74"/>
      <c r="H183" s="74"/>
      <c r="I183" s="75"/>
      <c r="J183" s="74"/>
      <c r="K183" s="74"/>
      <c r="L183" s="75"/>
      <c r="M183" s="74"/>
      <c r="N183" s="74"/>
      <c r="O183" s="75"/>
    </row>
    <row r="184" spans="4:15" ht="15">
      <c r="D184" s="58"/>
      <c r="E184" s="58"/>
      <c r="F184" s="59"/>
      <c r="G184" s="58"/>
      <c r="H184" s="58"/>
      <c r="I184" s="59"/>
      <c r="J184" s="58"/>
      <c r="K184" s="58"/>
      <c r="L184" s="59"/>
      <c r="M184" s="58"/>
      <c r="N184" s="58"/>
      <c r="O184" s="59"/>
    </row>
    <row r="185" spans="4:15" ht="15">
      <c r="D185" s="58"/>
      <c r="E185" s="58"/>
      <c r="F185" s="59"/>
      <c r="G185" s="58"/>
      <c r="H185" s="58"/>
      <c r="I185" s="59"/>
      <c r="J185" s="58"/>
      <c r="K185" s="58"/>
      <c r="L185" s="59"/>
      <c r="M185" s="58"/>
      <c r="N185" s="58"/>
      <c r="O185" s="59"/>
    </row>
    <row r="186" spans="4:15" ht="15">
      <c r="D186" s="54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4:15" ht="15">
      <c r="D187" s="57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4:15" ht="15"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</row>
    <row r="189" spans="5:15" ht="12.75">
      <c r="E189" s="55" t="s">
        <v>136</v>
      </c>
      <c r="F189" s="56">
        <f>O181+D184+D185+D186+D187+D188-E184-E185-E186-E187-E188</f>
        <v>43.25</v>
      </c>
      <c r="H189" s="55" t="s">
        <v>137</v>
      </c>
      <c r="I189" s="56">
        <f>F189+G184+G185+G186+G187+G188-H184-H185-H186-H187-H188</f>
        <v>43.25</v>
      </c>
      <c r="K189" s="55" t="s">
        <v>138</v>
      </c>
      <c r="L189" s="56">
        <f>I189+J184+J185+J186+J187+J188-K184-K185-K186-K187-K188</f>
        <v>43.25</v>
      </c>
      <c r="N189" s="55" t="s">
        <v>139</v>
      </c>
      <c r="O189" s="56">
        <f>L189+M184+M185+M186+M187+M188-N184-N185-N186-N187-N188</f>
        <v>43.25</v>
      </c>
    </row>
    <row r="190" spans="2:16" ht="15">
      <c r="B190" s="76" t="s">
        <v>140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</row>
    <row r="191" spans="2:16" ht="15">
      <c r="B191" s="78" t="s">
        <v>2</v>
      </c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</row>
    <row r="192" spans="2:16" ht="1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79" t="s">
        <v>141</v>
      </c>
      <c r="C193" s="80"/>
      <c r="D193" s="74" t="s">
        <v>142</v>
      </c>
      <c r="E193" s="67" t="s">
        <v>143</v>
      </c>
      <c r="F193" s="69" t="s">
        <v>144</v>
      </c>
      <c r="G193" s="69" t="s">
        <v>145</v>
      </c>
      <c r="H193" s="69" t="s">
        <v>146</v>
      </c>
      <c r="I193" s="69" t="s">
        <v>147</v>
      </c>
      <c r="J193" s="69" t="s">
        <v>148</v>
      </c>
      <c r="K193" s="69" t="s">
        <v>149</v>
      </c>
      <c r="L193" s="69" t="s">
        <v>150</v>
      </c>
      <c r="M193" s="67" t="s">
        <v>151</v>
      </c>
      <c r="N193" s="67" t="s">
        <v>152</v>
      </c>
      <c r="O193" s="69" t="s">
        <v>153</v>
      </c>
      <c r="P193" s="70" t="s">
        <v>154</v>
      </c>
    </row>
    <row r="194" spans="2:16" ht="21.75" customHeight="1">
      <c r="B194" s="81"/>
      <c r="C194" s="82"/>
      <c r="D194" s="74"/>
      <c r="E194" s="83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71"/>
    </row>
    <row r="195" spans="2:16" ht="15">
      <c r="B195" s="72" t="s">
        <v>155</v>
      </c>
      <c r="C195" s="73"/>
      <c r="D195" s="26"/>
      <c r="E195" s="56">
        <v>5290</v>
      </c>
      <c r="F195" s="26">
        <v>5000</v>
      </c>
      <c r="G195" s="26"/>
      <c r="H195" s="26">
        <v>5800</v>
      </c>
      <c r="I195" s="26"/>
      <c r="J195" s="26"/>
      <c r="K195" s="26"/>
      <c r="L195" s="26">
        <v>350</v>
      </c>
      <c r="M195" s="26"/>
      <c r="N195" s="26"/>
      <c r="O195" s="26"/>
      <c r="P195" s="26">
        <f>D195+E195+F195+G195+H195+I195+J195+K195+L195+M195+N195+O195</f>
        <v>16440</v>
      </c>
    </row>
    <row r="196" spans="2:16" ht="15">
      <c r="B196" s="64" t="s">
        <v>156</v>
      </c>
      <c r="C196" s="65"/>
      <c r="D196" s="56"/>
      <c r="E196" s="56"/>
      <c r="F196" s="56"/>
      <c r="G196" s="56"/>
      <c r="H196" s="56">
        <v>3870</v>
      </c>
      <c r="I196" s="56"/>
      <c r="J196" s="56"/>
      <c r="K196" s="56"/>
      <c r="L196" s="56"/>
      <c r="M196" s="56"/>
      <c r="N196" s="56"/>
      <c r="O196" s="56"/>
      <c r="P196" s="26">
        <f aca="true" t="shared" si="23" ref="P196:P217">D196+E196+F196+G196+H196+I196+J196+K196+L196+M196+N196+O196</f>
        <v>3870</v>
      </c>
    </row>
    <row r="197" spans="2:16" ht="15">
      <c r="B197" s="72" t="s">
        <v>157</v>
      </c>
      <c r="C197" s="73"/>
      <c r="D197" s="60"/>
      <c r="E197" s="56"/>
      <c r="F197" s="56"/>
      <c r="G197" s="56"/>
      <c r="H197" s="56">
        <v>3049</v>
      </c>
      <c r="I197" s="56"/>
      <c r="J197" s="56"/>
      <c r="K197" s="56"/>
      <c r="L197" s="56"/>
      <c r="M197" s="56"/>
      <c r="N197" s="56"/>
      <c r="O197" s="56"/>
      <c r="P197" s="26">
        <f t="shared" si="23"/>
        <v>3049</v>
      </c>
    </row>
    <row r="198" spans="2:16" ht="15">
      <c r="B198" s="64" t="s">
        <v>158</v>
      </c>
      <c r="C198" s="65"/>
      <c r="D198" s="56"/>
      <c r="E198" s="26"/>
      <c r="F198" s="26"/>
      <c r="G198" s="26"/>
      <c r="H198" s="26"/>
      <c r="I198" s="26">
        <v>2000</v>
      </c>
      <c r="J198" s="26"/>
      <c r="K198" s="26"/>
      <c r="L198" s="26">
        <v>3050</v>
      </c>
      <c r="M198" s="26"/>
      <c r="N198" s="26"/>
      <c r="O198" s="26"/>
      <c r="P198" s="26">
        <f t="shared" si="23"/>
        <v>5050</v>
      </c>
    </row>
    <row r="199" spans="2:16" ht="15">
      <c r="B199" s="64" t="s">
        <v>159</v>
      </c>
      <c r="C199" s="65"/>
      <c r="D199" s="56"/>
      <c r="E199" s="26"/>
      <c r="F199" s="26"/>
      <c r="G199" s="26"/>
      <c r="H199" s="26"/>
      <c r="I199" s="26"/>
      <c r="J199" s="26"/>
      <c r="K199" s="26"/>
      <c r="L199" s="26">
        <v>1559</v>
      </c>
      <c r="M199" s="26"/>
      <c r="N199" s="26"/>
      <c r="O199" s="26"/>
      <c r="P199" s="26">
        <f t="shared" si="23"/>
        <v>1559</v>
      </c>
    </row>
    <row r="200" spans="2:16" ht="15">
      <c r="B200" s="64" t="s">
        <v>160</v>
      </c>
      <c r="C200" s="65"/>
      <c r="D200" s="56"/>
      <c r="E200" s="26"/>
      <c r="F200" s="26"/>
      <c r="G200" s="26"/>
      <c r="H200" s="26"/>
      <c r="I200" s="26"/>
      <c r="J200" s="26"/>
      <c r="K200" s="26"/>
      <c r="L200" s="26">
        <v>210</v>
      </c>
      <c r="M200" s="26"/>
      <c r="N200" s="26"/>
      <c r="O200" s="26"/>
      <c r="P200" s="26">
        <f t="shared" si="23"/>
        <v>210</v>
      </c>
    </row>
    <row r="201" spans="2:16" ht="15">
      <c r="B201" s="64" t="s">
        <v>161</v>
      </c>
      <c r="C201" s="65"/>
      <c r="D201" s="56"/>
      <c r="E201" s="26"/>
      <c r="F201" s="26"/>
      <c r="G201" s="26"/>
      <c r="H201" s="26"/>
      <c r="I201" s="26"/>
      <c r="J201" s="26"/>
      <c r="K201" s="26"/>
      <c r="L201" s="26">
        <v>756</v>
      </c>
      <c r="M201" s="26"/>
      <c r="N201" s="26"/>
      <c r="O201" s="26"/>
      <c r="P201" s="26">
        <f t="shared" si="23"/>
        <v>756</v>
      </c>
    </row>
    <row r="202" spans="2:16" ht="15">
      <c r="B202" s="64" t="s">
        <v>162</v>
      </c>
      <c r="C202" s="65"/>
      <c r="D202" s="56"/>
      <c r="E202" s="26"/>
      <c r="F202" s="26"/>
      <c r="G202" s="26"/>
      <c r="H202" s="26"/>
      <c r="I202" s="26"/>
      <c r="J202" s="26"/>
      <c r="K202" s="26"/>
      <c r="L202" s="26">
        <v>1260</v>
      </c>
      <c r="M202" s="26"/>
      <c r="N202" s="26"/>
      <c r="O202" s="26"/>
      <c r="P202" s="26">
        <f t="shared" si="23"/>
        <v>1260</v>
      </c>
    </row>
    <row r="203" spans="2:16" ht="15">
      <c r="B203" s="64" t="s">
        <v>163</v>
      </c>
      <c r="C203" s="65"/>
      <c r="D203" s="56"/>
      <c r="E203" s="26"/>
      <c r="F203" s="26"/>
      <c r="G203" s="26"/>
      <c r="H203" s="26"/>
      <c r="I203" s="26"/>
      <c r="J203" s="26"/>
      <c r="K203" s="26"/>
      <c r="L203" s="26">
        <v>210</v>
      </c>
      <c r="M203" s="26"/>
      <c r="N203" s="26"/>
      <c r="O203" s="26"/>
      <c r="P203" s="26">
        <f t="shared" si="23"/>
        <v>210</v>
      </c>
    </row>
    <row r="204" spans="2:16" ht="15">
      <c r="B204" s="64" t="s">
        <v>164</v>
      </c>
      <c r="C204" s="65"/>
      <c r="D204" s="56"/>
      <c r="E204" s="26"/>
      <c r="F204" s="26"/>
      <c r="G204" s="26"/>
      <c r="H204" s="26"/>
      <c r="I204" s="26"/>
      <c r="J204" s="26"/>
      <c r="K204" s="26"/>
      <c r="L204" s="26">
        <v>450</v>
      </c>
      <c r="M204" s="26"/>
      <c r="N204" s="26"/>
      <c r="O204" s="26"/>
      <c r="P204" s="26">
        <f t="shared" si="23"/>
        <v>450</v>
      </c>
    </row>
    <row r="205" spans="2:16" ht="15">
      <c r="B205" s="64" t="s">
        <v>165</v>
      </c>
      <c r="C205" s="65"/>
      <c r="D205" s="56"/>
      <c r="E205" s="26"/>
      <c r="F205" s="26"/>
      <c r="G205" s="26"/>
      <c r="H205" s="26"/>
      <c r="I205" s="26"/>
      <c r="J205" s="26"/>
      <c r="K205" s="26"/>
      <c r="L205" s="26">
        <v>1200</v>
      </c>
      <c r="M205" s="26"/>
      <c r="N205" s="26"/>
      <c r="O205" s="26"/>
      <c r="P205" s="26">
        <f t="shared" si="23"/>
        <v>1200</v>
      </c>
    </row>
    <row r="206" spans="2:16" ht="15">
      <c r="B206" s="66" t="s">
        <v>166</v>
      </c>
      <c r="C206" s="62"/>
      <c r="D206" s="56"/>
      <c r="E206" s="26"/>
      <c r="F206" s="26"/>
      <c r="G206" s="26"/>
      <c r="H206" s="26"/>
      <c r="I206" s="26"/>
      <c r="J206" s="26"/>
      <c r="K206" s="26"/>
      <c r="L206" s="26">
        <v>150</v>
      </c>
      <c r="M206" s="26"/>
      <c r="N206" s="26"/>
      <c r="O206" s="26"/>
      <c r="P206" s="26">
        <f t="shared" si="23"/>
        <v>150</v>
      </c>
    </row>
    <row r="207" spans="2:16" ht="15">
      <c r="B207" s="66" t="s">
        <v>167</v>
      </c>
      <c r="C207" s="62"/>
      <c r="D207" s="56"/>
      <c r="E207" s="26"/>
      <c r="F207" s="26"/>
      <c r="G207" s="26"/>
      <c r="H207" s="26"/>
      <c r="I207" s="26"/>
      <c r="J207" s="26"/>
      <c r="K207" s="26"/>
      <c r="L207" s="26">
        <v>90</v>
      </c>
      <c r="M207" s="26"/>
      <c r="N207" s="26"/>
      <c r="O207" s="26"/>
      <c r="P207" s="26">
        <f t="shared" si="23"/>
        <v>90</v>
      </c>
    </row>
    <row r="208" spans="2:16" ht="15">
      <c r="B208" s="61"/>
      <c r="C208" s="62"/>
      <c r="D208" s="5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>
        <f t="shared" si="23"/>
        <v>0</v>
      </c>
    </row>
    <row r="209" spans="2:16" ht="15">
      <c r="B209" s="61"/>
      <c r="C209" s="62"/>
      <c r="D209" s="5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>
        <f t="shared" si="23"/>
        <v>0</v>
      </c>
    </row>
    <row r="210" spans="2:16" ht="15">
      <c r="B210" s="61"/>
      <c r="C210" s="62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26">
        <f t="shared" si="23"/>
        <v>0</v>
      </c>
    </row>
    <row r="211" spans="2:16" ht="15">
      <c r="B211" s="61"/>
      <c r="C211" s="62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26">
        <f t="shared" si="23"/>
        <v>0</v>
      </c>
    </row>
    <row r="212" spans="2:16" ht="15">
      <c r="B212" s="61"/>
      <c r="C212" s="62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26">
        <f t="shared" si="23"/>
        <v>0</v>
      </c>
    </row>
    <row r="213" spans="2:16" ht="15">
      <c r="B213" s="61"/>
      <c r="C213" s="62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26">
        <f t="shared" si="23"/>
        <v>0</v>
      </c>
    </row>
    <row r="214" spans="2:16" ht="15">
      <c r="B214" s="61"/>
      <c r="C214" s="62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26">
        <f t="shared" si="23"/>
        <v>0</v>
      </c>
    </row>
    <row r="215" spans="2:16" ht="15">
      <c r="B215" s="61"/>
      <c r="C215" s="62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26">
        <f t="shared" si="23"/>
        <v>0</v>
      </c>
    </row>
    <row r="216" spans="2:16" ht="15">
      <c r="B216" s="61"/>
      <c r="C216" s="62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26">
        <f t="shared" si="23"/>
        <v>0</v>
      </c>
    </row>
    <row r="217" spans="2:16" ht="15">
      <c r="B217" s="61"/>
      <c r="C217" s="62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26">
        <f t="shared" si="23"/>
        <v>0</v>
      </c>
    </row>
    <row r="218" spans="4:16" ht="12.75">
      <c r="D218" s="56">
        <f>SUM(D195:D216)</f>
        <v>0</v>
      </c>
      <c r="E218" s="56">
        <f aca="true" t="shared" si="24" ref="E218:J218">SUM(E195:E216)</f>
        <v>5290</v>
      </c>
      <c r="F218" s="56">
        <f t="shared" si="24"/>
        <v>5000</v>
      </c>
      <c r="G218" s="56">
        <f t="shared" si="24"/>
        <v>0</v>
      </c>
      <c r="H218" s="56">
        <f t="shared" si="24"/>
        <v>12719</v>
      </c>
      <c r="I218" s="56">
        <f t="shared" si="24"/>
        <v>2000</v>
      </c>
      <c r="J218" s="56">
        <f t="shared" si="24"/>
        <v>0</v>
      </c>
      <c r="K218" s="56">
        <f aca="true" t="shared" si="25" ref="K218:P218">SUM(K195:K217)</f>
        <v>0</v>
      </c>
      <c r="L218" s="56">
        <f t="shared" si="25"/>
        <v>9285</v>
      </c>
      <c r="M218" s="56">
        <f t="shared" si="25"/>
        <v>0</v>
      </c>
      <c r="N218" s="56">
        <f t="shared" si="25"/>
        <v>0</v>
      </c>
      <c r="O218" s="56">
        <f t="shared" si="25"/>
        <v>0</v>
      </c>
      <c r="P218" s="56">
        <f t="shared" si="25"/>
        <v>34294</v>
      </c>
    </row>
    <row r="219" spans="2:16" ht="15"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</row>
  </sheetData>
  <sheetProtection/>
  <mergeCells count="127"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B163:P163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Hi-Tech</cp:lastModifiedBy>
  <dcterms:created xsi:type="dcterms:W3CDTF">2019-10-11T10:09:25Z</dcterms:created>
  <dcterms:modified xsi:type="dcterms:W3CDTF">2019-10-15T12:40:01Z</dcterms:modified>
  <cp:category/>
  <cp:version/>
  <cp:contentType/>
  <cp:contentStatus/>
</cp:coreProperties>
</file>